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tabRatio="691" activeTab="0"/>
  </bookViews>
  <sheets>
    <sheet name="2009 - receita" sheetId="1" r:id="rId1"/>
    <sheet name="2009 - despesa" sheetId="2" r:id="rId2"/>
    <sheet name="Prog. Financeira" sheetId="3" r:id="rId3"/>
    <sheet name="Resultado Primário" sheetId="4" r:id="rId4"/>
  </sheets>
  <definedNames/>
  <calcPr fullCalcOnLoad="1"/>
</workbook>
</file>

<file path=xl/sharedStrings.xml><?xml version="1.0" encoding="utf-8"?>
<sst xmlns="http://schemas.openxmlformats.org/spreadsheetml/2006/main" count="152" uniqueCount="79">
  <si>
    <t>Receita Tributária</t>
  </si>
  <si>
    <t>Receita Patrimonial</t>
  </si>
  <si>
    <t>Transferências Correntes</t>
  </si>
  <si>
    <t>Outras Receitas Correntes</t>
  </si>
  <si>
    <t>Transferências de Capital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</si>
  <si>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</si>
  <si>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</si>
  <si>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</si>
  <si>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</si>
  <si>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</si>
  <si>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</si>
  <si>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</si>
  <si>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</si>
  <si>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</si>
  <si>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</si>
  <si>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</si>
  <si>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</si>
  <si>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</si>
  <si>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Receitas Correntes</t>
  </si>
  <si>
    <t>Receitas de Capital</t>
  </si>
  <si>
    <t>Deduções do Fundef</t>
  </si>
  <si>
    <t>1º bimestre</t>
  </si>
  <si>
    <t>2º bimestre</t>
  </si>
  <si>
    <t>3º bimestre</t>
  </si>
  <si>
    <t>4º bimestre</t>
  </si>
  <si>
    <t>5º bimestre</t>
  </si>
  <si>
    <t>6º bimestre</t>
  </si>
  <si>
    <t>BIMESTRAL</t>
  </si>
  <si>
    <t>MENSAL</t>
  </si>
  <si>
    <t>Despesas Correntes</t>
  </si>
  <si>
    <t>Pessoal e Encargos</t>
  </si>
  <si>
    <t>Outras Despesas Correntes</t>
  </si>
  <si>
    <t>Investimentos</t>
  </si>
  <si>
    <t>Amortização da dívida</t>
  </si>
  <si>
    <t>Despesas de Capital</t>
  </si>
  <si>
    <t>Repasse do Poder Legislativo</t>
  </si>
  <si>
    <t>Pagamento de Restos a Pagar</t>
  </si>
  <si>
    <t>Total da Despesa</t>
  </si>
  <si>
    <t>Acumulado até o mês</t>
  </si>
  <si>
    <t>Total Geral</t>
  </si>
  <si>
    <t>Acumulado até o Bimestre</t>
  </si>
  <si>
    <t>Saldo anterior</t>
  </si>
  <si>
    <t>Receitas</t>
  </si>
  <si>
    <t>Despesas</t>
  </si>
  <si>
    <t>Saldo Mês Seguinte</t>
  </si>
  <si>
    <t>Receita / Despesa</t>
  </si>
  <si>
    <t>Receita de Capital</t>
  </si>
  <si>
    <t>(-) Deduções</t>
  </si>
  <si>
    <t>(=) Rec. Fiscais Líquidas</t>
  </si>
  <si>
    <t>(-) Juros e Encargos da Dívida</t>
  </si>
  <si>
    <t>(-) Amoritzação da Dívida</t>
  </si>
  <si>
    <t>(=) Desp. Fiscais Líquidas</t>
  </si>
  <si>
    <t>Resultado Primário</t>
  </si>
  <si>
    <t>Desp.Correntes</t>
  </si>
  <si>
    <t>Desp. Capital</t>
  </si>
  <si>
    <t xml:space="preserve"> Até o 2º bimestre</t>
  </si>
  <si>
    <t xml:space="preserve"> Até o 3º bimestre</t>
  </si>
  <si>
    <t xml:space="preserve"> Até o 4º bimestre</t>
  </si>
  <si>
    <t xml:space="preserve"> Até o 5º bimestre</t>
  </si>
  <si>
    <t xml:space="preserve"> Até o 6º bimestre</t>
  </si>
  <si>
    <t>Receita de Serviços</t>
  </si>
  <si>
    <t>Amortização</t>
  </si>
  <si>
    <t>CLEONE GOMES DO NASCIMENTO</t>
  </si>
  <si>
    <t>Prefeito Municipal</t>
  </si>
  <si>
    <t>ANEXO I</t>
  </si>
  <si>
    <t>ANEXO II</t>
  </si>
  <si>
    <t>ANEXO IV</t>
  </si>
  <si>
    <t>ANEXO III</t>
  </si>
  <si>
    <t>em R$</t>
  </si>
  <si>
    <t>ALEXANDER FERRÃO</t>
  </si>
  <si>
    <t>Secretário Municipal de Finanças</t>
  </si>
  <si>
    <t>Receita de Contribuições</t>
  </si>
  <si>
    <t>METAS DE ARRECADAÇÃO PARA O EXERCÍCIO FINANCEIRO DE 2009</t>
  </si>
  <si>
    <t>CRONOGRAMA MENSAL DE DESEMBOLDO PARA O EXERCÍCIO FINANCEIRO DE 2009</t>
  </si>
  <si>
    <t>PROGRAMAÇÃO FINANCEIRA PARA O EXERCÍCIO FINANANCEIRO DE 2009</t>
  </si>
  <si>
    <t>RESULTADO PRIMÁRIO DO EXERCÍCIO FINANCEIRO DE 2009</t>
  </si>
  <si>
    <t>NEILA BISSOLI</t>
  </si>
  <si>
    <t>Contadora CRC-ES n° 011102/O-9</t>
  </si>
  <si>
    <t>Operações de Crédito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</si>
</sst>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0;[Red]#,##0.00"/>
    <numFmt numFmtId="165" formatCode="#,##0;[Red]#,##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164" fontId="0" fillId="0" borderId="1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164" fontId="2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 horizontal="center"/>
    </xf>
    <xf numFmtId="43" fontId="0" fillId="0" borderId="0" xfId="0" applyNumberForma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43" fontId="0" fillId="0" borderId="1" xfId="0" applyNumberFormat="1" applyBorder="1" applyAlignment="1">
      <alignment/>
    </xf>
    <xf numFmtId="41" fontId="0" fillId="0" borderId="1" xfId="20" applyNumberFormat="1" applyBorder="1" applyAlignment="1">
      <alignment/>
    </xf>
    <xf numFmtId="41" fontId="2" fillId="0" borderId="1" xfId="20" applyNumberFormat="1" applyFont="1" applyBorder="1" applyAlignment="1">
      <alignment/>
    </xf>
    <xf numFmtId="41" fontId="0" fillId="0" borderId="1" xfId="20" applyNumberFormat="1" applyBorder="1" applyAlignment="1">
      <alignment horizontal="right"/>
    </xf>
    <xf numFmtId="41" fontId="2" fillId="0" borderId="1" xfId="20" applyNumberFormat="1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5" fontId="2" fillId="0" borderId="1" xfId="0" applyNumberFormat="1" applyFont="1" applyBorder="1" applyAlignment="1">
      <alignment horizontal="right"/>
    </xf>
    <xf numFmtId="165" fontId="0" fillId="0" borderId="1" xfId="0" applyNumberFormat="1" applyBorder="1" applyAlignment="1">
      <alignment horizontal="right"/>
    </xf>
    <xf numFmtId="41" fontId="0" fillId="0" borderId="0" xfId="0" applyNumberFormat="1" applyAlignment="1">
      <alignment/>
    </xf>
    <xf numFmtId="164" fontId="0" fillId="0" borderId="1" xfId="0" applyNumberFormat="1" applyBorder="1" applyAlignment="1" quotePrefix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164" fontId="0" fillId="0" borderId="1" xfId="20" applyNumberFormat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1" xfId="0" applyFont="1" applyBorder="1" applyAlignment="1">
      <alignment/>
    </xf>
    <xf numFmtId="165" fontId="0" fillId="0" borderId="1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/>
    </xf>
    <xf numFmtId="41" fontId="0" fillId="0" borderId="1" xfId="2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workbookViewId="0" topLeftCell="A19">
      <selection activeCell="A36" sqref="A36:IV36"/>
    </sheetView>
  </sheetViews>
  <sheetFormatPr defaultColWidth="9.140625" defaultRowHeight="12.75"/>
  <cols>
    <col min="1" max="1" width="23.7109375" style="0" customWidth="1"/>
    <col min="2" max="2" width="11.8515625" style="0" customWidth="1"/>
    <col min="3" max="3" width="12.57421875" style="0" customWidth="1"/>
    <col min="4" max="7" width="11.7109375" style="0" bestFit="1" customWidth="1"/>
    <col min="8" max="8" width="12.7109375" style="0" bestFit="1" customWidth="1"/>
    <col min="9" max="13" width="11.7109375" style="0" bestFit="1" customWidth="1"/>
    <col min="14" max="14" width="12.7109375" style="0" bestFit="1" customWidth="1"/>
    <col min="15" max="15" width="10.140625" style="0" bestFit="1" customWidth="1"/>
  </cols>
  <sheetData>
    <row r="1" spans="1:14" ht="12.75">
      <c r="A1" s="30" t="s">
        <v>64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12.75">
      <c r="A2" s="30" t="s">
        <v>72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4" spans="1:14" ht="12.75">
      <c r="A4" s="28" t="s">
        <v>28</v>
      </c>
      <c r="N4" s="25" t="s">
        <v>68</v>
      </c>
    </row>
    <row r="5" spans="1:14" ht="12.75">
      <c r="A5" s="1"/>
      <c r="B5" s="2" t="s">
        <v>5</v>
      </c>
      <c r="C5" s="2" t="s">
        <v>6</v>
      </c>
      <c r="D5" s="2" t="s">
        <v>7</v>
      </c>
      <c r="E5" s="2" t="s">
        <v>8</v>
      </c>
      <c r="F5" s="2" t="s">
        <v>9</v>
      </c>
      <c r="G5" s="2" t="s">
        <v>10</v>
      </c>
      <c r="H5" s="2" t="s">
        <v>11</v>
      </c>
      <c r="I5" s="2" t="s">
        <v>12</v>
      </c>
      <c r="J5" s="2" t="s">
        <v>13</v>
      </c>
      <c r="K5" s="2" t="s">
        <v>14</v>
      </c>
      <c r="L5" s="2" t="s">
        <v>15</v>
      </c>
      <c r="M5" s="2" t="s">
        <v>16</v>
      </c>
      <c r="N5" s="3" t="s">
        <v>17</v>
      </c>
    </row>
    <row r="6" spans="1:14" ht="12.75">
      <c r="A6" s="5" t="s">
        <v>18</v>
      </c>
      <c r="B6" s="8">
        <f>SUM(B7:B12)-B13</f>
        <v>3951600</v>
      </c>
      <c r="C6" s="8">
        <f aca="true" t="shared" si="0" ref="C6:M6">SUM(C7:C12)-C13</f>
        <v>3839130</v>
      </c>
      <c r="D6" s="8">
        <f t="shared" si="0"/>
        <v>3278250</v>
      </c>
      <c r="E6" s="8">
        <f t="shared" si="0"/>
        <v>4506850</v>
      </c>
      <c r="F6" s="8">
        <f t="shared" si="0"/>
        <v>4947450</v>
      </c>
      <c r="G6" s="8">
        <f t="shared" si="0"/>
        <v>3867950</v>
      </c>
      <c r="H6" s="8">
        <f t="shared" si="0"/>
        <v>5247490</v>
      </c>
      <c r="I6" s="8">
        <f t="shared" si="0"/>
        <v>4244450</v>
      </c>
      <c r="J6" s="8">
        <f t="shared" si="0"/>
        <v>4249060</v>
      </c>
      <c r="K6" s="8">
        <f t="shared" si="0"/>
        <v>4454270</v>
      </c>
      <c r="L6" s="8">
        <f t="shared" si="0"/>
        <v>4443870</v>
      </c>
      <c r="M6" s="8">
        <f t="shared" si="0"/>
        <v>5593130</v>
      </c>
      <c r="N6" s="8">
        <f>SUM(N7:N12)-N13</f>
        <v>52623500</v>
      </c>
    </row>
    <row r="7" spans="1:14" ht="12.75">
      <c r="A7" s="1" t="s">
        <v>0</v>
      </c>
      <c r="B7" s="4">
        <v>265000</v>
      </c>
      <c r="C7" s="4">
        <v>120000</v>
      </c>
      <c r="D7" s="4">
        <v>95000</v>
      </c>
      <c r="E7" s="4">
        <v>110000</v>
      </c>
      <c r="F7" s="4">
        <v>760000</v>
      </c>
      <c r="G7" s="4">
        <v>367000</v>
      </c>
      <c r="H7" s="4">
        <v>930000</v>
      </c>
      <c r="I7" s="4">
        <v>354000</v>
      </c>
      <c r="J7" s="4">
        <v>400000</v>
      </c>
      <c r="K7" s="4">
        <v>370000</v>
      </c>
      <c r="L7" s="4">
        <v>320000</v>
      </c>
      <c r="M7" s="4">
        <v>398100</v>
      </c>
      <c r="N7" s="4">
        <f>SUM(B7:M7)</f>
        <v>4489100</v>
      </c>
    </row>
    <row r="8" spans="1:14" ht="12.75">
      <c r="A8" s="1" t="s">
        <v>71</v>
      </c>
      <c r="B8" s="4">
        <v>400</v>
      </c>
      <c r="C8" s="4">
        <v>530</v>
      </c>
      <c r="D8" s="4">
        <v>550</v>
      </c>
      <c r="E8" s="4">
        <v>550</v>
      </c>
      <c r="F8" s="4">
        <v>550</v>
      </c>
      <c r="G8" s="4">
        <v>550</v>
      </c>
      <c r="H8" s="4">
        <v>550</v>
      </c>
      <c r="I8" s="4">
        <v>550</v>
      </c>
      <c r="J8" s="4">
        <v>560</v>
      </c>
      <c r="K8" s="4">
        <v>570</v>
      </c>
      <c r="L8" s="4">
        <v>570</v>
      </c>
      <c r="M8" s="4">
        <v>570</v>
      </c>
      <c r="N8" s="4">
        <f>SUM(B8:M8)</f>
        <v>6500</v>
      </c>
    </row>
    <row r="9" spans="1:14" ht="12.75">
      <c r="A9" s="1" t="s">
        <v>1</v>
      </c>
      <c r="B9" s="4">
        <v>40000</v>
      </c>
      <c r="C9" s="4">
        <v>41000</v>
      </c>
      <c r="D9" s="4">
        <v>38000</v>
      </c>
      <c r="E9" s="4">
        <v>35000</v>
      </c>
      <c r="F9" s="4">
        <v>32000</v>
      </c>
      <c r="G9" s="4">
        <v>30000</v>
      </c>
      <c r="H9" s="4">
        <v>30000</v>
      </c>
      <c r="I9" s="4">
        <v>27000</v>
      </c>
      <c r="J9" s="4">
        <v>25000</v>
      </c>
      <c r="K9" s="4">
        <v>22000</v>
      </c>
      <c r="L9" s="4">
        <v>20000</v>
      </c>
      <c r="M9" s="4">
        <v>18700</v>
      </c>
      <c r="N9" s="4">
        <f>SUM(B9:M9)</f>
        <v>358700</v>
      </c>
    </row>
    <row r="10" spans="1:14" ht="12.75">
      <c r="A10" s="1" t="s">
        <v>60</v>
      </c>
      <c r="B10" s="4">
        <v>2000</v>
      </c>
      <c r="C10" s="4">
        <v>1000</v>
      </c>
      <c r="D10" s="4">
        <v>1200</v>
      </c>
      <c r="E10" s="4">
        <v>900</v>
      </c>
      <c r="F10" s="4">
        <v>7000</v>
      </c>
      <c r="G10" s="4">
        <v>2400</v>
      </c>
      <c r="H10" s="4">
        <v>1800</v>
      </c>
      <c r="I10" s="4">
        <v>3800</v>
      </c>
      <c r="J10" s="4">
        <v>2500</v>
      </c>
      <c r="K10" s="4">
        <v>2100</v>
      </c>
      <c r="L10" s="4">
        <v>2800</v>
      </c>
      <c r="M10" s="4">
        <v>2500</v>
      </c>
      <c r="N10" s="4">
        <f>SUM(B10:M10)</f>
        <v>30000</v>
      </c>
    </row>
    <row r="11" spans="1:15" ht="12.75">
      <c r="A11" s="1" t="s">
        <v>2</v>
      </c>
      <c r="B11" s="4">
        <v>4160000</v>
      </c>
      <c r="C11" s="4">
        <v>4180000</v>
      </c>
      <c r="D11" s="4">
        <v>3550000</v>
      </c>
      <c r="E11" s="4">
        <v>4920000</v>
      </c>
      <c r="F11" s="4">
        <v>4670000</v>
      </c>
      <c r="G11" s="4">
        <v>3900000</v>
      </c>
      <c r="H11" s="4">
        <v>4822000</v>
      </c>
      <c r="I11" s="4">
        <v>4330000</v>
      </c>
      <c r="J11" s="4">
        <v>4300000</v>
      </c>
      <c r="K11" s="4">
        <v>4580000</v>
      </c>
      <c r="L11" s="4">
        <v>4650000</v>
      </c>
      <c r="M11" s="4">
        <v>5900140</v>
      </c>
      <c r="N11" s="4">
        <f>SUM(B11:M11)</f>
        <v>53962140</v>
      </c>
      <c r="O11" s="35"/>
    </row>
    <row r="12" spans="1:14" ht="12.75">
      <c r="A12" s="1" t="s">
        <v>3</v>
      </c>
      <c r="B12" s="4">
        <v>25000</v>
      </c>
      <c r="C12" s="22">
        <v>40000</v>
      </c>
      <c r="D12" s="4">
        <v>55000</v>
      </c>
      <c r="E12" s="4">
        <v>80000</v>
      </c>
      <c r="F12" s="4">
        <v>85000</v>
      </c>
      <c r="G12" s="4">
        <v>75000</v>
      </c>
      <c r="H12" s="4">
        <v>90000</v>
      </c>
      <c r="I12" s="4">
        <v>92000</v>
      </c>
      <c r="J12" s="4">
        <v>80000</v>
      </c>
      <c r="K12" s="4">
        <v>75000</v>
      </c>
      <c r="L12" s="4">
        <v>55000</v>
      </c>
      <c r="M12" s="4">
        <v>64660</v>
      </c>
      <c r="N12" s="4">
        <f aca="true" t="shared" si="1" ref="N12:N17">SUM(B12:M12)</f>
        <v>816660</v>
      </c>
    </row>
    <row r="13" spans="1:14" ht="12.75">
      <c r="A13" s="1" t="s">
        <v>20</v>
      </c>
      <c r="B13" s="4">
        <f>B11*13%</f>
        <v>540800</v>
      </c>
      <c r="C13" s="4">
        <f aca="true" t="shared" si="2" ref="C13:M13">C11*13%</f>
        <v>543400</v>
      </c>
      <c r="D13" s="4">
        <f t="shared" si="2"/>
        <v>461500</v>
      </c>
      <c r="E13" s="4">
        <f t="shared" si="2"/>
        <v>639600</v>
      </c>
      <c r="F13" s="4">
        <f t="shared" si="2"/>
        <v>607100</v>
      </c>
      <c r="G13" s="4">
        <f t="shared" si="2"/>
        <v>507000</v>
      </c>
      <c r="H13" s="4">
        <f t="shared" si="2"/>
        <v>626860</v>
      </c>
      <c r="I13" s="4">
        <f t="shared" si="2"/>
        <v>562900</v>
      </c>
      <c r="J13" s="4">
        <f t="shared" si="2"/>
        <v>559000</v>
      </c>
      <c r="K13" s="4">
        <f t="shared" si="2"/>
        <v>595400</v>
      </c>
      <c r="L13" s="4">
        <f t="shared" si="2"/>
        <v>604500</v>
      </c>
      <c r="M13" s="4">
        <v>791540</v>
      </c>
      <c r="N13" s="4">
        <f t="shared" si="1"/>
        <v>7039600</v>
      </c>
    </row>
    <row r="14" spans="1:14" ht="12.75">
      <c r="A14" s="5" t="s">
        <v>19</v>
      </c>
      <c r="B14" s="7">
        <f>SUM(B15:B16)</f>
        <v>140000</v>
      </c>
      <c r="C14" s="7">
        <f>SUM(C15:C16)</f>
        <v>150000</v>
      </c>
      <c r="D14" s="7">
        <f>SUM(D15:D16)</f>
        <v>0</v>
      </c>
      <c r="E14" s="7">
        <f>SUM(E15:E16)</f>
        <v>0</v>
      </c>
      <c r="F14" s="7">
        <f>SUM(F15:F16)</f>
        <v>150500</v>
      </c>
      <c r="G14" s="7">
        <f>SUM(G15:G16)</f>
        <v>825600</v>
      </c>
      <c r="H14" s="7">
        <f>SUM(H15:H16)</f>
        <v>0</v>
      </c>
      <c r="I14" s="7">
        <f>SUM(I15:I16)</f>
        <v>0</v>
      </c>
      <c r="J14" s="7">
        <f>SUM(J15:J16)</f>
        <v>0</v>
      </c>
      <c r="K14" s="7">
        <f>SUM(K15:K16)</f>
        <v>0</v>
      </c>
      <c r="L14" s="7">
        <f>SUM(L15:L16)</f>
        <v>0</v>
      </c>
      <c r="M14" s="7">
        <f>SUM(M15:M16)</f>
        <v>0</v>
      </c>
      <c r="N14" s="7">
        <f>SUM(B14:M14)</f>
        <v>1266100</v>
      </c>
    </row>
    <row r="15" spans="1:14" ht="12.75">
      <c r="A15" s="36" t="s">
        <v>78</v>
      </c>
      <c r="B15" s="38">
        <v>0</v>
      </c>
      <c r="C15" s="38">
        <v>0</v>
      </c>
      <c r="D15" s="38">
        <v>0</v>
      </c>
      <c r="E15" s="38">
        <v>0</v>
      </c>
      <c r="F15" s="38">
        <v>0</v>
      </c>
      <c r="G15" s="38">
        <v>771600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4">
        <f t="shared" si="1"/>
        <v>771600</v>
      </c>
    </row>
    <row r="16" spans="1:14" ht="12.75">
      <c r="A16" s="1" t="s">
        <v>4</v>
      </c>
      <c r="B16" s="4">
        <v>140000</v>
      </c>
      <c r="C16" s="4">
        <v>150000</v>
      </c>
      <c r="D16" s="4">
        <v>0</v>
      </c>
      <c r="E16" s="4">
        <v>0</v>
      </c>
      <c r="F16" s="4">
        <v>150500</v>
      </c>
      <c r="G16" s="4">
        <v>54000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f t="shared" si="1"/>
        <v>494500</v>
      </c>
    </row>
    <row r="17" spans="1:14" ht="12.75">
      <c r="A17" s="6" t="s">
        <v>17</v>
      </c>
      <c r="B17" s="7">
        <f aca="true" t="shared" si="3" ref="B17:M17">B6+B14</f>
        <v>4091600</v>
      </c>
      <c r="C17" s="7">
        <f t="shared" si="3"/>
        <v>3989130</v>
      </c>
      <c r="D17" s="7">
        <f t="shared" si="3"/>
        <v>3278250</v>
      </c>
      <c r="E17" s="7">
        <f t="shared" si="3"/>
        <v>4506850</v>
      </c>
      <c r="F17" s="7">
        <f t="shared" si="3"/>
        <v>5097950</v>
      </c>
      <c r="G17" s="7">
        <f t="shared" si="3"/>
        <v>4693550</v>
      </c>
      <c r="H17" s="7">
        <f t="shared" si="3"/>
        <v>5247490</v>
      </c>
      <c r="I17" s="7">
        <f t="shared" si="3"/>
        <v>4244450</v>
      </c>
      <c r="J17" s="7">
        <f t="shared" si="3"/>
        <v>4249060</v>
      </c>
      <c r="K17" s="7">
        <f t="shared" si="3"/>
        <v>4454270</v>
      </c>
      <c r="L17" s="7">
        <f t="shared" si="3"/>
        <v>4443870</v>
      </c>
      <c r="M17" s="7">
        <f t="shared" si="3"/>
        <v>5593130</v>
      </c>
      <c r="N17" s="7">
        <f t="shared" si="1"/>
        <v>53889600</v>
      </c>
    </row>
    <row r="18" spans="1:14" ht="12.75">
      <c r="A18" s="40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</row>
    <row r="20" spans="1:8" ht="12.75">
      <c r="A20" s="28" t="s">
        <v>27</v>
      </c>
      <c r="H20" s="25" t="s">
        <v>68</v>
      </c>
    </row>
    <row r="21" spans="1:8" ht="12.75">
      <c r="A21" s="11" t="s">
        <v>42</v>
      </c>
      <c r="B21" s="17" t="s">
        <v>21</v>
      </c>
      <c r="C21" s="17" t="s">
        <v>22</v>
      </c>
      <c r="D21" s="17" t="s">
        <v>23</v>
      </c>
      <c r="E21" s="17" t="s">
        <v>24</v>
      </c>
      <c r="F21" s="17" t="s">
        <v>25</v>
      </c>
      <c r="G21" s="17" t="s">
        <v>26</v>
      </c>
      <c r="H21" s="18" t="s">
        <v>17</v>
      </c>
    </row>
    <row r="22" spans="1:8" ht="12.75">
      <c r="A22" s="5" t="s">
        <v>18</v>
      </c>
      <c r="B22" s="19">
        <f>SUM(B23:B28)-B29</f>
        <v>7790730</v>
      </c>
      <c r="C22" s="19">
        <f aca="true" t="shared" si="4" ref="B22:H22">SUM(C23:C28)-C29</f>
        <v>7785100</v>
      </c>
      <c r="D22" s="19">
        <f t="shared" si="4"/>
        <v>8815400</v>
      </c>
      <c r="E22" s="19">
        <f t="shared" si="4"/>
        <v>9491940</v>
      </c>
      <c r="F22" s="19">
        <f t="shared" si="4"/>
        <v>8703330</v>
      </c>
      <c r="G22" s="19">
        <f t="shared" si="4"/>
        <v>10037000</v>
      </c>
      <c r="H22" s="19">
        <f t="shared" si="4"/>
        <v>52623500</v>
      </c>
    </row>
    <row r="23" spans="1:8" ht="12.75">
      <c r="A23" s="1" t="s">
        <v>0</v>
      </c>
      <c r="B23" s="20">
        <f aca="true" t="shared" si="5" ref="B23:B29">B7+C7</f>
        <v>385000</v>
      </c>
      <c r="C23" s="20">
        <f aca="true" t="shared" si="6" ref="C23:C29">D7+E7</f>
        <v>205000</v>
      </c>
      <c r="D23" s="20">
        <f aca="true" t="shared" si="7" ref="D23:D29">F7+G7</f>
        <v>1127000</v>
      </c>
      <c r="E23" s="20">
        <f aca="true" t="shared" si="8" ref="E23:E29">H7+I7</f>
        <v>1284000</v>
      </c>
      <c r="F23" s="20">
        <f aca="true" t="shared" si="9" ref="F23:F29">J7+K7</f>
        <v>770000</v>
      </c>
      <c r="G23" s="20">
        <f aca="true" t="shared" si="10" ref="G23:G29">L7+M7</f>
        <v>718100</v>
      </c>
      <c r="H23" s="20">
        <f aca="true" t="shared" si="11" ref="H23:H33">SUM(B23:G23)</f>
        <v>4489100</v>
      </c>
    </row>
    <row r="24" spans="1:8" ht="12.75">
      <c r="A24" s="1" t="s">
        <v>71</v>
      </c>
      <c r="B24" s="20">
        <f t="shared" si="5"/>
        <v>930</v>
      </c>
      <c r="C24" s="20">
        <f t="shared" si="6"/>
        <v>1100</v>
      </c>
      <c r="D24" s="20">
        <f t="shared" si="7"/>
        <v>1100</v>
      </c>
      <c r="E24" s="20">
        <f t="shared" si="8"/>
        <v>1100</v>
      </c>
      <c r="F24" s="20">
        <f t="shared" si="9"/>
        <v>1130</v>
      </c>
      <c r="G24" s="20">
        <f t="shared" si="10"/>
        <v>1140</v>
      </c>
      <c r="H24" s="20">
        <f t="shared" si="11"/>
        <v>6500</v>
      </c>
    </row>
    <row r="25" spans="1:8" ht="12.75">
      <c r="A25" s="1" t="s">
        <v>1</v>
      </c>
      <c r="B25" s="20">
        <f t="shared" si="5"/>
        <v>81000</v>
      </c>
      <c r="C25" s="20">
        <f t="shared" si="6"/>
        <v>73000</v>
      </c>
      <c r="D25" s="20">
        <f t="shared" si="7"/>
        <v>62000</v>
      </c>
      <c r="E25" s="20">
        <f t="shared" si="8"/>
        <v>57000</v>
      </c>
      <c r="F25" s="20">
        <f t="shared" si="9"/>
        <v>47000</v>
      </c>
      <c r="G25" s="20">
        <f t="shared" si="10"/>
        <v>38700</v>
      </c>
      <c r="H25" s="20">
        <f t="shared" si="11"/>
        <v>358700</v>
      </c>
    </row>
    <row r="26" spans="1:8" ht="12.75">
      <c r="A26" s="1" t="s">
        <v>60</v>
      </c>
      <c r="B26" s="20">
        <f t="shared" si="5"/>
        <v>3000</v>
      </c>
      <c r="C26" s="20">
        <f t="shared" si="6"/>
        <v>2100</v>
      </c>
      <c r="D26" s="20">
        <f t="shared" si="7"/>
        <v>9400</v>
      </c>
      <c r="E26" s="20">
        <f t="shared" si="8"/>
        <v>5600</v>
      </c>
      <c r="F26" s="20">
        <f t="shared" si="9"/>
        <v>4600</v>
      </c>
      <c r="G26" s="20">
        <f t="shared" si="10"/>
        <v>5300</v>
      </c>
      <c r="H26" s="20">
        <f t="shared" si="11"/>
        <v>30000</v>
      </c>
    </row>
    <row r="27" spans="1:8" ht="12.75">
      <c r="A27" s="1" t="s">
        <v>2</v>
      </c>
      <c r="B27" s="20">
        <f t="shared" si="5"/>
        <v>8340000</v>
      </c>
      <c r="C27" s="20">
        <f t="shared" si="6"/>
        <v>8470000</v>
      </c>
      <c r="D27" s="20">
        <f t="shared" si="7"/>
        <v>8570000</v>
      </c>
      <c r="E27" s="20">
        <f t="shared" si="8"/>
        <v>9152000</v>
      </c>
      <c r="F27" s="20">
        <f t="shared" si="9"/>
        <v>8880000</v>
      </c>
      <c r="G27" s="20">
        <f t="shared" si="10"/>
        <v>10550140</v>
      </c>
      <c r="H27" s="20">
        <f t="shared" si="11"/>
        <v>53962140</v>
      </c>
    </row>
    <row r="28" spans="1:8" ht="12.75">
      <c r="A28" s="1" t="s">
        <v>3</v>
      </c>
      <c r="B28" s="20">
        <f t="shared" si="5"/>
        <v>65000</v>
      </c>
      <c r="C28" s="20">
        <f t="shared" si="6"/>
        <v>135000</v>
      </c>
      <c r="D28" s="20">
        <f t="shared" si="7"/>
        <v>160000</v>
      </c>
      <c r="E28" s="20">
        <f t="shared" si="8"/>
        <v>182000</v>
      </c>
      <c r="F28" s="20">
        <f t="shared" si="9"/>
        <v>155000</v>
      </c>
      <c r="G28" s="20">
        <f t="shared" si="10"/>
        <v>119660</v>
      </c>
      <c r="H28" s="20">
        <f t="shared" si="11"/>
        <v>816660</v>
      </c>
    </row>
    <row r="29" spans="1:8" ht="12.75">
      <c r="A29" s="1" t="s">
        <v>20</v>
      </c>
      <c r="B29" s="20">
        <f t="shared" si="5"/>
        <v>1084200</v>
      </c>
      <c r="C29" s="20">
        <f t="shared" si="6"/>
        <v>1101100</v>
      </c>
      <c r="D29" s="20">
        <f t="shared" si="7"/>
        <v>1114100</v>
      </c>
      <c r="E29" s="20">
        <f t="shared" si="8"/>
        <v>1189760</v>
      </c>
      <c r="F29" s="20">
        <f t="shared" si="9"/>
        <v>1154400</v>
      </c>
      <c r="G29" s="20">
        <f t="shared" si="10"/>
        <v>1396040</v>
      </c>
      <c r="H29" s="20">
        <f t="shared" si="11"/>
        <v>7039600</v>
      </c>
    </row>
    <row r="30" spans="1:8" ht="12.75">
      <c r="A30" s="5" t="s">
        <v>19</v>
      </c>
      <c r="B30" s="19">
        <f>SUM(B31:B32)</f>
        <v>290000</v>
      </c>
      <c r="C30" s="19">
        <f>SUM(C31:C32)</f>
        <v>0</v>
      </c>
      <c r="D30" s="19">
        <f>SUM(D31:D32)</f>
        <v>976100</v>
      </c>
      <c r="E30" s="19">
        <f>SUM(E31:E32)</f>
        <v>0</v>
      </c>
      <c r="F30" s="19">
        <f>SUM(F31:F32)</f>
        <v>0</v>
      </c>
      <c r="G30" s="19">
        <f>SUM(G31:G32)</f>
        <v>0</v>
      </c>
      <c r="H30" s="19">
        <f>SUM(B30:G30)</f>
        <v>1266100</v>
      </c>
    </row>
    <row r="31" spans="1:8" ht="12.75">
      <c r="A31" s="36" t="s">
        <v>78</v>
      </c>
      <c r="B31" s="37">
        <f>B15+C15</f>
        <v>0</v>
      </c>
      <c r="C31" s="37">
        <f>D15+E15</f>
        <v>0</v>
      </c>
      <c r="D31" s="37">
        <f>F15+G15</f>
        <v>771600</v>
      </c>
      <c r="E31" s="37">
        <f>H15+I15</f>
        <v>0</v>
      </c>
      <c r="F31" s="37">
        <f>J15+K15</f>
        <v>0</v>
      </c>
      <c r="G31" s="37">
        <f>L15+M15</f>
        <v>0</v>
      </c>
      <c r="H31" s="37">
        <f t="shared" si="11"/>
        <v>771600</v>
      </c>
    </row>
    <row r="32" spans="1:8" ht="12.75">
      <c r="A32" s="1" t="s">
        <v>4</v>
      </c>
      <c r="B32" s="20">
        <f>B16+C16</f>
        <v>290000</v>
      </c>
      <c r="C32" s="20">
        <f>D16+E16</f>
        <v>0</v>
      </c>
      <c r="D32" s="20">
        <f>F16+G16</f>
        <v>204500</v>
      </c>
      <c r="E32" s="20">
        <f>H16+I16</f>
        <v>0</v>
      </c>
      <c r="F32" s="20">
        <f>J16+K16</f>
        <v>0</v>
      </c>
      <c r="G32" s="20">
        <f>L16+M16</f>
        <v>0</v>
      </c>
      <c r="H32" s="20">
        <f t="shared" si="11"/>
        <v>494500</v>
      </c>
    </row>
    <row r="33" spans="1:8" ht="12.75">
      <c r="A33" s="6" t="s">
        <v>17</v>
      </c>
      <c r="B33" s="19">
        <f aca="true" t="shared" si="12" ref="B33:G33">B22+B30</f>
        <v>8080730</v>
      </c>
      <c r="C33" s="19">
        <f t="shared" si="12"/>
        <v>7785100</v>
      </c>
      <c r="D33" s="19">
        <f t="shared" si="12"/>
        <v>9791500</v>
      </c>
      <c r="E33" s="19">
        <f t="shared" si="12"/>
        <v>9491940</v>
      </c>
      <c r="F33" s="19">
        <f t="shared" si="12"/>
        <v>8703330</v>
      </c>
      <c r="G33" s="19">
        <f t="shared" si="12"/>
        <v>10037000</v>
      </c>
      <c r="H33" s="19">
        <f t="shared" si="11"/>
        <v>53889600</v>
      </c>
    </row>
    <row r="41" spans="1:14" ht="12.75">
      <c r="A41" s="30" t="s">
        <v>62</v>
      </c>
      <c r="B41" s="30"/>
      <c r="C41" s="30"/>
      <c r="D41" s="30" t="s">
        <v>76</v>
      </c>
      <c r="E41" s="30"/>
      <c r="F41" s="30"/>
      <c r="G41" s="30"/>
      <c r="H41" s="26"/>
      <c r="I41" s="30" t="s">
        <v>69</v>
      </c>
      <c r="J41" s="30"/>
      <c r="K41" s="30"/>
      <c r="L41" s="30"/>
      <c r="M41" s="26"/>
      <c r="N41" s="26"/>
    </row>
    <row r="42" spans="1:14" ht="12.75">
      <c r="A42" s="31" t="s">
        <v>63</v>
      </c>
      <c r="B42" s="31"/>
      <c r="C42" s="31"/>
      <c r="D42" s="31" t="s">
        <v>77</v>
      </c>
      <c r="E42" s="31"/>
      <c r="F42" s="31"/>
      <c r="G42" s="31"/>
      <c r="H42" s="27"/>
      <c r="I42" s="31" t="s">
        <v>70</v>
      </c>
      <c r="J42" s="31"/>
      <c r="K42" s="31"/>
      <c r="L42" s="31"/>
      <c r="M42" s="27"/>
      <c r="N42" s="27"/>
    </row>
  </sheetData>
  <mergeCells count="8">
    <mergeCell ref="A2:N2"/>
    <mergeCell ref="A1:N1"/>
    <mergeCell ref="A41:C41"/>
    <mergeCell ref="A42:C42"/>
    <mergeCell ref="D41:G41"/>
    <mergeCell ref="D42:G42"/>
    <mergeCell ref="I41:L41"/>
    <mergeCell ref="I42:L42"/>
  </mergeCells>
  <printOptions/>
  <pageMargins left="0.7874015748031497" right="0.1968503937007874" top="1.5748031496062993" bottom="0.1968503937007874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E24" sqref="E24"/>
    </sheetView>
  </sheetViews>
  <sheetFormatPr defaultColWidth="9.140625" defaultRowHeight="12.75"/>
  <cols>
    <col min="1" max="1" width="11.421875" style="0" customWidth="1"/>
    <col min="2" max="2" width="14.7109375" style="0" customWidth="1"/>
    <col min="3" max="3" width="14.00390625" style="0" customWidth="1"/>
    <col min="4" max="4" width="13.28125" style="0" customWidth="1"/>
    <col min="5" max="5" width="14.140625" style="0" customWidth="1"/>
    <col min="6" max="6" width="12.00390625" style="0" customWidth="1"/>
    <col min="7" max="7" width="16.421875" style="0" customWidth="1"/>
    <col min="8" max="8" width="16.7109375" style="0" bestFit="1" customWidth="1"/>
    <col min="9" max="9" width="11.28125" style="0" bestFit="1" customWidth="1"/>
    <col min="10" max="10" width="10.421875" style="0" bestFit="1" customWidth="1"/>
    <col min="11" max="11" width="12.8515625" style="0" bestFit="1" customWidth="1"/>
  </cols>
  <sheetData>
    <row r="1" spans="1:8" ht="12.75">
      <c r="A1" s="30" t="s">
        <v>65</v>
      </c>
      <c r="B1" s="30"/>
      <c r="C1" s="30"/>
      <c r="D1" s="30"/>
      <c r="E1" s="30"/>
      <c r="F1" s="30"/>
      <c r="G1" s="30"/>
      <c r="H1" s="30"/>
    </row>
    <row r="2" spans="1:8" ht="12.75">
      <c r="A2" s="30" t="s">
        <v>73</v>
      </c>
      <c r="B2" s="30"/>
      <c r="C2" s="30"/>
      <c r="D2" s="30"/>
      <c r="E2" s="30"/>
      <c r="F2" s="30"/>
      <c r="G2" s="30"/>
      <c r="H2" s="30"/>
    </row>
    <row r="3" spans="1:8" ht="12.75">
      <c r="A3" s="24"/>
      <c r="B3" s="24"/>
      <c r="C3" s="24"/>
      <c r="D3" s="24"/>
      <c r="E3" s="24"/>
      <c r="F3" s="24"/>
      <c r="G3" s="24"/>
      <c r="H3" s="24"/>
    </row>
    <row r="4" spans="1:8" ht="12.75">
      <c r="A4" s="24"/>
      <c r="B4" s="24"/>
      <c r="C4" s="24"/>
      <c r="D4" s="24"/>
      <c r="E4" s="24"/>
      <c r="F4" s="24"/>
      <c r="G4" s="24"/>
      <c r="H4" s="24"/>
    </row>
    <row r="5" ht="12.75">
      <c r="H5" s="25" t="s">
        <v>68</v>
      </c>
    </row>
    <row r="6" spans="1:8" ht="12.75">
      <c r="A6" s="32" t="s">
        <v>38</v>
      </c>
      <c r="B6" s="34" t="s">
        <v>29</v>
      </c>
      <c r="C6" s="33"/>
      <c r="D6" s="33" t="s">
        <v>34</v>
      </c>
      <c r="E6" s="33"/>
      <c r="F6" s="32" t="s">
        <v>35</v>
      </c>
      <c r="G6" s="32" t="s">
        <v>36</v>
      </c>
      <c r="H6" s="32" t="s">
        <v>37</v>
      </c>
    </row>
    <row r="7" spans="1:8" ht="12.75">
      <c r="A7" s="32"/>
      <c r="B7" s="32" t="s">
        <v>30</v>
      </c>
      <c r="C7" s="32" t="s">
        <v>31</v>
      </c>
      <c r="D7" s="32" t="s">
        <v>32</v>
      </c>
      <c r="E7" s="32" t="s">
        <v>33</v>
      </c>
      <c r="F7" s="32"/>
      <c r="G7" s="32"/>
      <c r="H7" s="32"/>
    </row>
    <row r="8" spans="1:8" ht="12.75">
      <c r="A8" s="32"/>
      <c r="B8" s="32"/>
      <c r="C8" s="32"/>
      <c r="D8" s="32"/>
      <c r="E8" s="32"/>
      <c r="F8" s="32"/>
      <c r="G8" s="32"/>
      <c r="H8" s="32"/>
    </row>
    <row r="9" spans="1:8" ht="12.75">
      <c r="A9" s="32"/>
      <c r="B9" s="32"/>
      <c r="C9" s="32"/>
      <c r="D9" s="32"/>
      <c r="E9" s="32"/>
      <c r="F9" s="32"/>
      <c r="G9" s="32"/>
      <c r="H9" s="32"/>
    </row>
    <row r="10" spans="1:8" ht="12.75">
      <c r="A10" s="1" t="s">
        <v>5</v>
      </c>
      <c r="B10" s="15">
        <v>1490000</v>
      </c>
      <c r="C10" s="15">
        <v>300000</v>
      </c>
      <c r="D10" s="15">
        <v>350000</v>
      </c>
      <c r="E10" s="15">
        <v>10350</v>
      </c>
      <c r="F10" s="15">
        <v>238333.33</v>
      </c>
      <c r="G10" s="15">
        <f>361100.56+(446176.6-5577.78)+(375280.93-260000-44900)</f>
        <v>872080.3099999998</v>
      </c>
      <c r="H10" s="15">
        <f>SUM(B10:G10)</f>
        <v>3260763.6399999997</v>
      </c>
    </row>
    <row r="11" spans="1:10" ht="12.75">
      <c r="A11" s="1" t="s">
        <v>6</v>
      </c>
      <c r="B11" s="15">
        <v>1700000</v>
      </c>
      <c r="C11" s="15">
        <v>800000</v>
      </c>
      <c r="D11" s="15">
        <v>300000</v>
      </c>
      <c r="E11" s="15">
        <v>9950</v>
      </c>
      <c r="F11" s="15">
        <v>238333.33</v>
      </c>
      <c r="G11" s="15">
        <f>44900</f>
        <v>44900</v>
      </c>
      <c r="H11" s="15">
        <f aca="true" t="shared" si="0" ref="H11:H21">SUM(B11:G11)</f>
        <v>3093183.33</v>
      </c>
      <c r="J11" s="21"/>
    </row>
    <row r="12" spans="1:10" ht="12.75">
      <c r="A12" s="1" t="s">
        <v>7</v>
      </c>
      <c r="B12" s="15">
        <v>2050000</v>
      </c>
      <c r="C12" s="15">
        <v>1500000</v>
      </c>
      <c r="D12" s="15">
        <v>600000</v>
      </c>
      <c r="E12" s="15">
        <v>9600</v>
      </c>
      <c r="F12" s="15">
        <v>238333.33</v>
      </c>
      <c r="G12" s="15">
        <f>260000+5577.78</f>
        <v>265577.78</v>
      </c>
      <c r="H12" s="15">
        <f t="shared" si="0"/>
        <v>4663511.11</v>
      </c>
      <c r="I12" s="21"/>
      <c r="J12" s="21"/>
    </row>
    <row r="13" spans="1:8" ht="12.75">
      <c r="A13" s="1" t="s">
        <v>8</v>
      </c>
      <c r="B13" s="15">
        <v>2200000</v>
      </c>
      <c r="C13" s="15">
        <v>1800000</v>
      </c>
      <c r="D13" s="15">
        <v>900000</v>
      </c>
      <c r="E13" s="15">
        <v>9250</v>
      </c>
      <c r="F13" s="15">
        <v>238333.33</v>
      </c>
      <c r="G13" s="29">
        <v>0</v>
      </c>
      <c r="H13" s="15">
        <f t="shared" si="0"/>
        <v>5147583.33</v>
      </c>
    </row>
    <row r="14" spans="1:9" ht="12.75">
      <c r="A14" s="1" t="s">
        <v>9</v>
      </c>
      <c r="B14" s="15">
        <v>2150000</v>
      </c>
      <c r="C14" s="15">
        <v>2000000</v>
      </c>
      <c r="D14" s="15">
        <v>1500000</v>
      </c>
      <c r="E14" s="15">
        <v>8900</v>
      </c>
      <c r="F14" s="15">
        <v>238333.33</v>
      </c>
      <c r="G14" s="29">
        <v>0</v>
      </c>
      <c r="H14" s="15">
        <f t="shared" si="0"/>
        <v>5897233.33</v>
      </c>
      <c r="I14" s="21"/>
    </row>
    <row r="15" spans="1:8" ht="12.75">
      <c r="A15" s="1" t="s">
        <v>10</v>
      </c>
      <c r="B15" s="15">
        <v>2047600</v>
      </c>
      <c r="C15" s="15">
        <v>2050000</v>
      </c>
      <c r="D15" s="15">
        <v>800000</v>
      </c>
      <c r="E15" s="15">
        <v>8600</v>
      </c>
      <c r="F15" s="15">
        <v>238333.33</v>
      </c>
      <c r="G15" s="29">
        <v>0</v>
      </c>
      <c r="H15" s="15">
        <f t="shared" si="0"/>
        <v>5144533.33</v>
      </c>
    </row>
    <row r="16" spans="1:8" ht="12.75">
      <c r="A16" s="1" t="s">
        <v>11</v>
      </c>
      <c r="B16" s="15">
        <v>2300000</v>
      </c>
      <c r="C16" s="15">
        <v>1850000</v>
      </c>
      <c r="D16" s="15">
        <v>1300000</v>
      </c>
      <c r="E16" s="15">
        <v>8300</v>
      </c>
      <c r="F16" s="15">
        <v>238333.33</v>
      </c>
      <c r="G16" s="29">
        <v>0</v>
      </c>
      <c r="H16" s="15">
        <f t="shared" si="0"/>
        <v>5696633.33</v>
      </c>
    </row>
    <row r="17" spans="1:8" ht="12.75">
      <c r="A17" s="1" t="s">
        <v>12</v>
      </c>
      <c r="B17" s="15">
        <v>2250000</v>
      </c>
      <c r="C17" s="15">
        <v>1900000</v>
      </c>
      <c r="D17" s="15">
        <v>1000000</v>
      </c>
      <c r="E17" s="15">
        <v>7900</v>
      </c>
      <c r="F17" s="15">
        <v>238333.33</v>
      </c>
      <c r="G17" s="29">
        <v>0</v>
      </c>
      <c r="H17" s="15">
        <f t="shared" si="0"/>
        <v>5396233.33</v>
      </c>
    </row>
    <row r="18" spans="1:8" ht="12.75">
      <c r="A18" s="1" t="s">
        <v>13</v>
      </c>
      <c r="B18" s="15">
        <v>2350000</v>
      </c>
      <c r="C18" s="15">
        <v>1800000</v>
      </c>
      <c r="D18" s="15">
        <v>600000</v>
      </c>
      <c r="E18" s="15">
        <v>7500</v>
      </c>
      <c r="F18" s="15">
        <v>238333.33</v>
      </c>
      <c r="G18" s="29">
        <v>0</v>
      </c>
      <c r="H18" s="15">
        <f t="shared" si="0"/>
        <v>4995833.33</v>
      </c>
    </row>
    <row r="19" spans="1:8" ht="12.75">
      <c r="A19" s="1" t="s">
        <v>14</v>
      </c>
      <c r="B19" s="15">
        <v>2510000</v>
      </c>
      <c r="C19" s="15">
        <v>1500000</v>
      </c>
      <c r="D19" s="15">
        <v>700000</v>
      </c>
      <c r="E19" s="15">
        <v>7100</v>
      </c>
      <c r="F19" s="15">
        <v>238333.33</v>
      </c>
      <c r="G19" s="29">
        <v>0</v>
      </c>
      <c r="H19" s="15">
        <f t="shared" si="0"/>
        <v>4955433.33</v>
      </c>
    </row>
    <row r="20" spans="1:8" ht="12.75">
      <c r="A20" s="1" t="s">
        <v>15</v>
      </c>
      <c r="B20" s="15">
        <v>2700000</v>
      </c>
      <c r="C20" s="15">
        <v>1500000</v>
      </c>
      <c r="D20" s="15">
        <v>200010</v>
      </c>
      <c r="E20" s="15">
        <v>6550</v>
      </c>
      <c r="F20" s="15">
        <v>238333.33</v>
      </c>
      <c r="G20" s="29">
        <v>0</v>
      </c>
      <c r="H20" s="15">
        <f t="shared" si="0"/>
        <v>4644893.33</v>
      </c>
    </row>
    <row r="21" spans="1:8" ht="12.75">
      <c r="A21" s="1" t="s">
        <v>16</v>
      </c>
      <c r="B21" s="15">
        <v>3100000</v>
      </c>
      <c r="C21" s="15">
        <v>1468820</v>
      </c>
      <c r="D21" s="15">
        <v>170000</v>
      </c>
      <c r="E21" s="15">
        <v>6000</v>
      </c>
      <c r="F21" s="15">
        <v>238333.33</v>
      </c>
      <c r="G21" s="29">
        <v>0</v>
      </c>
      <c r="H21" s="15">
        <f t="shared" si="0"/>
        <v>4983153.33</v>
      </c>
    </row>
    <row r="22" spans="1:8" ht="12.75">
      <c r="A22" s="6" t="s">
        <v>39</v>
      </c>
      <c r="B22" s="16">
        <f aca="true" t="shared" si="1" ref="B22:H22">SUM(B10:B21)</f>
        <v>26847600</v>
      </c>
      <c r="C22" s="16">
        <f>SUM(C10:C21)</f>
        <v>18468820</v>
      </c>
      <c r="D22" s="16">
        <f>SUM(D10:D21)</f>
        <v>8420010</v>
      </c>
      <c r="E22" s="16">
        <f>SUM(E10:E21)</f>
        <v>100000</v>
      </c>
      <c r="F22" s="16">
        <f t="shared" si="1"/>
        <v>2859999.9600000004</v>
      </c>
      <c r="G22" s="16">
        <f t="shared" si="1"/>
        <v>1182558.0899999999</v>
      </c>
      <c r="H22" s="16">
        <f t="shared" si="1"/>
        <v>57878988.04999999</v>
      </c>
    </row>
    <row r="23" ht="12.75">
      <c r="I23" s="21"/>
    </row>
    <row r="24" spans="8:10" ht="12.75">
      <c r="H24" s="9"/>
      <c r="J24" s="21"/>
    </row>
    <row r="25" spans="2:7" ht="12.75">
      <c r="B25" s="11" t="s">
        <v>53</v>
      </c>
      <c r="C25" s="11" t="s">
        <v>54</v>
      </c>
      <c r="D25" s="11" t="s">
        <v>61</v>
      </c>
      <c r="F25" s="23"/>
      <c r="G25" s="11" t="s">
        <v>37</v>
      </c>
    </row>
    <row r="26" spans="1:7" ht="12.75">
      <c r="A26" s="1" t="s">
        <v>21</v>
      </c>
      <c r="B26" s="12">
        <f>SUM(B10:C10,B11:C11)</f>
        <v>4290000</v>
      </c>
      <c r="C26" s="12">
        <f>SUM(D10:E10,D11:E11)</f>
        <v>670300</v>
      </c>
      <c r="D26" s="12">
        <f>E10+E11</f>
        <v>20300</v>
      </c>
      <c r="F26" s="1" t="s">
        <v>21</v>
      </c>
      <c r="G26" s="12">
        <f>H10+H11</f>
        <v>6353946.97</v>
      </c>
    </row>
    <row r="27" spans="1:8" ht="12.75">
      <c r="A27" s="1" t="s">
        <v>22</v>
      </c>
      <c r="B27" s="12">
        <f>SUM(B12:C12,B13:C13)</f>
        <v>7550000</v>
      </c>
      <c r="C27" s="12">
        <f>SUM(D12:E12,D13:E13)</f>
        <v>1518850</v>
      </c>
      <c r="D27" s="12">
        <f>E12+E13</f>
        <v>18850</v>
      </c>
      <c r="F27" s="1" t="s">
        <v>22</v>
      </c>
      <c r="G27" s="12">
        <f>H12+H13</f>
        <v>9811094.440000001</v>
      </c>
      <c r="H27" s="9"/>
    </row>
    <row r="28" spans="1:7" ht="12.75">
      <c r="A28" s="1" t="s">
        <v>23</v>
      </c>
      <c r="B28" s="12">
        <f>SUM(B14:C14,B15:C15)</f>
        <v>8247600</v>
      </c>
      <c r="C28" s="12">
        <f>SUM(D14:E14,D15:E15)</f>
        <v>2317500</v>
      </c>
      <c r="D28" s="12">
        <f>E14+E15</f>
        <v>17500</v>
      </c>
      <c r="F28" s="1" t="s">
        <v>23</v>
      </c>
      <c r="G28" s="12">
        <f>H14+H15</f>
        <v>11041766.66</v>
      </c>
    </row>
    <row r="29" spans="1:7" ht="12.75">
      <c r="A29" s="1" t="s">
        <v>24</v>
      </c>
      <c r="B29" s="12">
        <f>SUM(B16:C16,B17:C17)</f>
        <v>8300000</v>
      </c>
      <c r="C29" s="12">
        <f>SUM(D16:E16,D17:E17)</f>
        <v>2316200</v>
      </c>
      <c r="D29" s="12">
        <f>E16+E17</f>
        <v>16200</v>
      </c>
      <c r="F29" s="1" t="s">
        <v>24</v>
      </c>
      <c r="G29" s="12">
        <f>H16+H17</f>
        <v>11092866.66</v>
      </c>
    </row>
    <row r="30" spans="1:7" ht="12.75">
      <c r="A30" s="1" t="s">
        <v>25</v>
      </c>
      <c r="B30" s="12">
        <f>SUM(B18:C18,B19:C19)</f>
        <v>8160000</v>
      </c>
      <c r="C30" s="12">
        <f>SUM(D18:E18,D19:E19)</f>
        <v>1314600</v>
      </c>
      <c r="D30" s="12">
        <f>E18+E19</f>
        <v>14600</v>
      </c>
      <c r="F30" s="1" t="s">
        <v>25</v>
      </c>
      <c r="G30" s="12">
        <f>H18+H19</f>
        <v>9951266.66</v>
      </c>
    </row>
    <row r="31" spans="1:7" ht="12.75">
      <c r="A31" s="1" t="s">
        <v>26</v>
      </c>
      <c r="B31" s="12">
        <f>SUM(B20:C20,B21:C21)</f>
        <v>8768820</v>
      </c>
      <c r="C31" s="12">
        <f>SUM(D20:E20,D21:E21)</f>
        <v>382560</v>
      </c>
      <c r="D31" s="12">
        <f>E20+E21</f>
        <v>12550</v>
      </c>
      <c r="F31" s="1" t="s">
        <v>26</v>
      </c>
      <c r="G31" s="12">
        <f>H20+H21</f>
        <v>9628046.66</v>
      </c>
    </row>
    <row r="32" ht="12.75">
      <c r="F32" s="21"/>
    </row>
    <row r="33" ht="12.75">
      <c r="F33" s="21"/>
    </row>
    <row r="36" spans="1:9" ht="12.75">
      <c r="A36" s="30" t="s">
        <v>62</v>
      </c>
      <c r="B36" s="30"/>
      <c r="C36" s="30"/>
      <c r="D36" s="30" t="s">
        <v>76</v>
      </c>
      <c r="E36" s="30"/>
      <c r="F36" s="30"/>
      <c r="G36" s="30" t="s">
        <v>69</v>
      </c>
      <c r="H36" s="30"/>
      <c r="I36" s="26"/>
    </row>
    <row r="37" spans="1:9" ht="12.75">
      <c r="A37" s="31" t="s">
        <v>63</v>
      </c>
      <c r="B37" s="31"/>
      <c r="C37" s="31"/>
      <c r="D37" s="31" t="s">
        <v>77</v>
      </c>
      <c r="E37" s="31"/>
      <c r="F37" s="31"/>
      <c r="G37" s="31" t="s">
        <v>70</v>
      </c>
      <c r="H37" s="31"/>
      <c r="I37" s="27"/>
    </row>
  </sheetData>
  <mergeCells count="18">
    <mergeCell ref="D36:F36"/>
    <mergeCell ref="D37:F37"/>
    <mergeCell ref="G36:H36"/>
    <mergeCell ref="G37:H37"/>
    <mergeCell ref="A36:C36"/>
    <mergeCell ref="A37:C37"/>
    <mergeCell ref="A1:H1"/>
    <mergeCell ref="A2:H2"/>
    <mergeCell ref="A6:A9"/>
    <mergeCell ref="B7:B9"/>
    <mergeCell ref="C7:C9"/>
    <mergeCell ref="B6:C6"/>
    <mergeCell ref="G6:G9"/>
    <mergeCell ref="H6:H9"/>
    <mergeCell ref="D7:D9"/>
    <mergeCell ref="E7:E9"/>
    <mergeCell ref="F6:F9"/>
    <mergeCell ref="D6:E6"/>
  </mergeCells>
  <printOptions/>
  <pageMargins left="1.968503937007874" right="0.7874015748031497" top="1.7716535433070868" bottom="0.7874015748031497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A19" sqref="A19:E19"/>
    </sheetView>
  </sheetViews>
  <sheetFormatPr defaultColWidth="9.140625" defaultRowHeight="12.75"/>
  <cols>
    <col min="1" max="1" width="19.8515625" style="0" customWidth="1"/>
    <col min="2" max="2" width="12.8515625" style="0" bestFit="1" customWidth="1"/>
    <col min="3" max="3" width="14.00390625" style="0" bestFit="1" customWidth="1"/>
    <col min="4" max="4" width="14.00390625" style="0" customWidth="1"/>
    <col min="5" max="5" width="18.421875" style="0" customWidth="1"/>
  </cols>
  <sheetData>
    <row r="1" spans="1:5" ht="12.75">
      <c r="A1" s="30" t="s">
        <v>67</v>
      </c>
      <c r="B1" s="30"/>
      <c r="C1" s="30"/>
      <c r="D1" s="30"/>
      <c r="E1" s="30"/>
    </row>
    <row r="2" spans="1:5" ht="12.75">
      <c r="A2" s="30" t="s">
        <v>74</v>
      </c>
      <c r="B2" s="30"/>
      <c r="C2" s="30"/>
      <c r="D2" s="30"/>
      <c r="E2" s="30"/>
    </row>
    <row r="3" spans="1:5" ht="12.75">
      <c r="A3" s="24"/>
      <c r="B3" s="24"/>
      <c r="C3" s="24"/>
      <c r="D3" s="24"/>
      <c r="E3" s="24"/>
    </row>
    <row r="4" spans="1:5" ht="12.75">
      <c r="A4" s="24"/>
      <c r="B4" s="24"/>
      <c r="C4" s="24"/>
      <c r="D4" s="24"/>
      <c r="E4" s="24"/>
    </row>
    <row r="5" ht="12.75">
      <c r="E5" s="25" t="s">
        <v>68</v>
      </c>
    </row>
    <row r="6" spans="1:5" ht="25.5">
      <c r="A6" s="10" t="s">
        <v>40</v>
      </c>
      <c r="B6" s="10" t="s">
        <v>41</v>
      </c>
      <c r="C6" s="10" t="s">
        <v>42</v>
      </c>
      <c r="D6" s="10" t="s">
        <v>43</v>
      </c>
      <c r="E6" s="10" t="s">
        <v>44</v>
      </c>
    </row>
    <row r="7" spans="1:5" ht="12.75">
      <c r="A7" s="1" t="s">
        <v>21</v>
      </c>
      <c r="B7" s="39">
        <v>6838885.12</v>
      </c>
      <c r="C7" s="13">
        <f>'2009 - receita'!B33</f>
        <v>8080730</v>
      </c>
      <c r="D7" s="13">
        <f>'2009 - despesa'!G26</f>
        <v>6353946.97</v>
      </c>
      <c r="E7" s="13">
        <f aca="true" t="shared" si="0" ref="E7:E13">B7+C7-D7</f>
        <v>8565668.150000002</v>
      </c>
    </row>
    <row r="8" spans="1:5" ht="12.75">
      <c r="A8" s="1" t="s">
        <v>22</v>
      </c>
      <c r="B8" s="13">
        <f>E7</f>
        <v>8565668.150000002</v>
      </c>
      <c r="C8" s="13">
        <f>'2009 - receita'!C33</f>
        <v>7785100</v>
      </c>
      <c r="D8" s="13">
        <f>'2009 - despesa'!G27</f>
        <v>9811094.440000001</v>
      </c>
      <c r="E8" s="13">
        <f t="shared" si="0"/>
        <v>6539673.710000001</v>
      </c>
    </row>
    <row r="9" spans="1:5" ht="12.75">
      <c r="A9" s="1" t="s">
        <v>23</v>
      </c>
      <c r="B9" s="13">
        <f>E8</f>
        <v>6539673.710000001</v>
      </c>
      <c r="C9" s="13">
        <f>'2009 - receita'!D33</f>
        <v>9791500</v>
      </c>
      <c r="D9" s="13">
        <f>'2009 - despesa'!G28</f>
        <v>11041766.66</v>
      </c>
      <c r="E9" s="13">
        <f t="shared" si="0"/>
        <v>5289407.050000001</v>
      </c>
    </row>
    <row r="10" spans="1:5" ht="12.75">
      <c r="A10" s="1" t="s">
        <v>24</v>
      </c>
      <c r="B10" s="13">
        <f>E9</f>
        <v>5289407.050000001</v>
      </c>
      <c r="C10" s="13">
        <f>'2009 - receita'!E33</f>
        <v>9491940</v>
      </c>
      <c r="D10" s="13">
        <f>'2009 - despesa'!G29</f>
        <v>11092866.66</v>
      </c>
      <c r="E10" s="13">
        <f t="shared" si="0"/>
        <v>3688480.3900000006</v>
      </c>
    </row>
    <row r="11" spans="1:5" ht="12.75">
      <c r="A11" s="1" t="s">
        <v>25</v>
      </c>
      <c r="B11" s="13">
        <f>E10</f>
        <v>3688480.3900000006</v>
      </c>
      <c r="C11" s="13">
        <f>'2009 - receita'!F33</f>
        <v>8703330</v>
      </c>
      <c r="D11" s="13">
        <f>'2009 - despesa'!G30</f>
        <v>9951266.66</v>
      </c>
      <c r="E11" s="13">
        <f t="shared" si="0"/>
        <v>2440543.7300000004</v>
      </c>
    </row>
    <row r="12" spans="1:5" ht="12.75">
      <c r="A12" s="1" t="s">
        <v>26</v>
      </c>
      <c r="B12" s="13">
        <f>E11</f>
        <v>2440543.7300000004</v>
      </c>
      <c r="C12" s="13">
        <f>'2009 - receita'!G33</f>
        <v>10037000</v>
      </c>
      <c r="D12" s="13">
        <f>'2009 - despesa'!G31</f>
        <v>9628046.66</v>
      </c>
      <c r="E12" s="13">
        <f t="shared" si="0"/>
        <v>2849497.0700000003</v>
      </c>
    </row>
    <row r="13" spans="1:5" ht="12.75">
      <c r="A13" s="6" t="s">
        <v>39</v>
      </c>
      <c r="B13" s="14">
        <f>B7</f>
        <v>6838885.12</v>
      </c>
      <c r="C13" s="14">
        <f>SUM(C7:C12)</f>
        <v>53889600</v>
      </c>
      <c r="D13" s="14">
        <f>SUM(D7:D12)</f>
        <v>57878988.05</v>
      </c>
      <c r="E13" s="14">
        <f t="shared" si="0"/>
        <v>2849497.0700000003</v>
      </c>
    </row>
    <row r="15" spans="2:4" ht="12.75">
      <c r="B15" s="9"/>
      <c r="D15" s="9"/>
    </row>
    <row r="18" spans="1:5" ht="12.75">
      <c r="A18" s="30" t="s">
        <v>62</v>
      </c>
      <c r="B18" s="30"/>
      <c r="C18" s="30"/>
      <c r="D18" s="30"/>
      <c r="E18" s="30"/>
    </row>
    <row r="19" spans="1:5" ht="12.75">
      <c r="A19" s="31" t="s">
        <v>63</v>
      </c>
      <c r="B19" s="31"/>
      <c r="C19" s="31"/>
      <c r="D19" s="31"/>
      <c r="E19" s="31"/>
    </row>
    <row r="24" spans="1:5" ht="12.75">
      <c r="A24" s="30" t="s">
        <v>76</v>
      </c>
      <c r="B24" s="30"/>
      <c r="C24" s="28"/>
      <c r="D24" s="30" t="s">
        <v>69</v>
      </c>
      <c r="E24" s="30"/>
    </row>
    <row r="25" spans="1:5" ht="12.75">
      <c r="A25" s="31" t="s">
        <v>77</v>
      </c>
      <c r="B25" s="31"/>
      <c r="D25" s="31" t="s">
        <v>70</v>
      </c>
      <c r="E25" s="31"/>
    </row>
  </sheetData>
  <mergeCells count="8">
    <mergeCell ref="A24:B24"/>
    <mergeCell ref="A25:B25"/>
    <mergeCell ref="D24:E24"/>
    <mergeCell ref="D25:E25"/>
    <mergeCell ref="A1:E1"/>
    <mergeCell ref="A2:E2"/>
    <mergeCell ref="A18:E18"/>
    <mergeCell ref="A19:E19"/>
  </mergeCells>
  <printOptions/>
  <pageMargins left="1.1811023622047245" right="0.3937007874015748" top="1.968503937007874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"/>
  <sheetViews>
    <sheetView zoomScaleSheetLayoutView="80" workbookViewId="0" topLeftCell="A1">
      <selection activeCell="D4" sqref="D4"/>
    </sheetView>
  </sheetViews>
  <sheetFormatPr defaultColWidth="9.140625" defaultRowHeight="12.75"/>
  <cols>
    <col min="1" max="1" width="25.7109375" style="0" customWidth="1"/>
    <col min="2" max="2" width="11.140625" style="0" bestFit="1" customWidth="1"/>
    <col min="3" max="3" width="17.28125" style="0" customWidth="1"/>
    <col min="4" max="4" width="17.57421875" style="0" customWidth="1"/>
    <col min="5" max="5" width="16.7109375" style="0" customWidth="1"/>
    <col min="6" max="6" width="17.57421875" style="0" customWidth="1"/>
    <col min="7" max="7" width="17.7109375" style="0" customWidth="1"/>
    <col min="8" max="8" width="11.28125" style="0" bestFit="1" customWidth="1"/>
  </cols>
  <sheetData>
    <row r="1" spans="1:7" ht="12.75">
      <c r="A1" s="30" t="s">
        <v>66</v>
      </c>
      <c r="B1" s="30"/>
      <c r="C1" s="30"/>
      <c r="D1" s="30"/>
      <c r="E1" s="30"/>
      <c r="F1" s="30"/>
      <c r="G1" s="30"/>
    </row>
    <row r="2" spans="1:7" ht="12.75">
      <c r="A2" s="30" t="s">
        <v>75</v>
      </c>
      <c r="B2" s="30"/>
      <c r="C2" s="30"/>
      <c r="D2" s="30"/>
      <c r="E2" s="30"/>
      <c r="F2" s="30"/>
      <c r="G2" s="30"/>
    </row>
    <row r="5" ht="12.75">
      <c r="G5" s="25" t="s">
        <v>68</v>
      </c>
    </row>
    <row r="6" spans="1:7" ht="25.5">
      <c r="A6" s="10" t="s">
        <v>45</v>
      </c>
      <c r="B6" s="10" t="s">
        <v>21</v>
      </c>
      <c r="C6" s="10" t="s">
        <v>55</v>
      </c>
      <c r="D6" s="10" t="s">
        <v>56</v>
      </c>
      <c r="E6" s="10" t="s">
        <v>57</v>
      </c>
      <c r="F6" s="10" t="s">
        <v>58</v>
      </c>
      <c r="G6" s="10" t="s">
        <v>59</v>
      </c>
    </row>
    <row r="7" spans="1:7" ht="12.75">
      <c r="A7" s="1" t="s">
        <v>18</v>
      </c>
      <c r="B7" s="13">
        <f>'2009 - receita'!B22</f>
        <v>7790730</v>
      </c>
      <c r="C7" s="13">
        <f>'2009 - receita'!B22+'2009 - receita'!C22</f>
        <v>15575830</v>
      </c>
      <c r="D7" s="13">
        <f>'2009 - receita'!B22+'2009 - receita'!C22+'2009 - receita'!D22</f>
        <v>24391230</v>
      </c>
      <c r="E7" s="13">
        <f>'2009 - receita'!B22+'2009 - receita'!C22+'2009 - receita'!D22+'2009 - receita'!E22</f>
        <v>33883170</v>
      </c>
      <c r="F7" s="13">
        <f>'Resultado Primário'!E7+'2009 - receita'!F22</f>
        <v>42586500</v>
      </c>
      <c r="G7" s="13">
        <f>F7+'2009 - receita'!G22</f>
        <v>52623500</v>
      </c>
    </row>
    <row r="8" spans="1:7" ht="12.75">
      <c r="A8" s="1" t="s">
        <v>46</v>
      </c>
      <c r="B8" s="13">
        <f>'2009 - receita'!B30</f>
        <v>290000</v>
      </c>
      <c r="C8" s="13">
        <f>B8+'2009 - receita'!C30</f>
        <v>290000</v>
      </c>
      <c r="D8" s="13">
        <f>C8+'2009 - receita'!D30</f>
        <v>1266100</v>
      </c>
      <c r="E8" s="13">
        <f>D8+'2009 - receita'!E30</f>
        <v>1266100</v>
      </c>
      <c r="F8" s="13">
        <f>E8+'2009 - receita'!F30</f>
        <v>1266100</v>
      </c>
      <c r="G8" s="13">
        <f>F8+'2009 - receita'!G30</f>
        <v>1266100</v>
      </c>
    </row>
    <row r="9" spans="1:7" ht="12.75">
      <c r="A9" s="1" t="s">
        <v>47</v>
      </c>
      <c r="B9" s="13">
        <f>'2009 - receita'!B25+'2009 - receita'!B31</f>
        <v>81000</v>
      </c>
      <c r="C9" s="13">
        <f>'2009 - receita'!C25+'2009 - receita'!C31</f>
        <v>73000</v>
      </c>
      <c r="D9" s="13">
        <f>'2009 - receita'!D25+'2009 - receita'!D31</f>
        <v>833600</v>
      </c>
      <c r="E9" s="13">
        <f>'2009 - receita'!E25+'2009 - receita'!E31</f>
        <v>57000</v>
      </c>
      <c r="F9" s="13">
        <f>'2009 - receita'!F25+'2009 - receita'!F31</f>
        <v>47000</v>
      </c>
      <c r="G9" s="13">
        <f>'2009 - receita'!G25+'2009 - receita'!G31</f>
        <v>38700</v>
      </c>
    </row>
    <row r="10" spans="1:8" ht="12.75">
      <c r="A10" s="5" t="s">
        <v>48</v>
      </c>
      <c r="B10" s="14">
        <f aca="true" t="shared" si="0" ref="B10:G10">B7+B8-B9</f>
        <v>7999730</v>
      </c>
      <c r="C10" s="14">
        <f t="shared" si="0"/>
        <v>15792830</v>
      </c>
      <c r="D10" s="14">
        <f t="shared" si="0"/>
        <v>24823730</v>
      </c>
      <c r="E10" s="14">
        <f t="shared" si="0"/>
        <v>35092270</v>
      </c>
      <c r="F10" s="14">
        <f t="shared" si="0"/>
        <v>43805600</v>
      </c>
      <c r="G10" s="14">
        <f t="shared" si="0"/>
        <v>53850900</v>
      </c>
      <c r="H10" s="21"/>
    </row>
    <row r="11" spans="1:7" ht="12.75">
      <c r="A11" s="1"/>
      <c r="B11" s="13"/>
      <c r="C11" s="13"/>
      <c r="D11" s="13"/>
      <c r="E11" s="13"/>
      <c r="F11" s="13"/>
      <c r="G11" s="13"/>
    </row>
    <row r="12" spans="1:7" ht="12.75">
      <c r="A12" s="1" t="s">
        <v>29</v>
      </c>
      <c r="B12" s="13">
        <f>'2009 - despesa'!B26</f>
        <v>4290000</v>
      </c>
      <c r="C12" s="13">
        <f>B12+'2009 - despesa'!B27</f>
        <v>11840000</v>
      </c>
      <c r="D12" s="13">
        <f>C12+'2009 - despesa'!B28</f>
        <v>20087600</v>
      </c>
      <c r="E12" s="13">
        <f>D12+'2009 - despesa'!B29</f>
        <v>28387600</v>
      </c>
      <c r="F12" s="13">
        <f>E12+'2009 - despesa'!B30</f>
        <v>36547600</v>
      </c>
      <c r="G12" s="13">
        <f>F12+'2009 - despesa'!B31</f>
        <v>45316420</v>
      </c>
    </row>
    <row r="13" spans="1:7" ht="12.75">
      <c r="A13" s="1" t="s">
        <v>34</v>
      </c>
      <c r="B13" s="13">
        <f>'2009 - despesa'!C26</f>
        <v>670300</v>
      </c>
      <c r="C13" s="13">
        <f>B13+'2009 - despesa'!C27</f>
        <v>2189150</v>
      </c>
      <c r="D13" s="13">
        <f>C13+'2009 - despesa'!C28</f>
        <v>4506650</v>
      </c>
      <c r="E13" s="13">
        <f>D13+'2009 - despesa'!C29</f>
        <v>6822850</v>
      </c>
      <c r="F13" s="13">
        <f>E13+'2009 - despesa'!C30</f>
        <v>8137450</v>
      </c>
      <c r="G13" s="13">
        <f>F13+'2009 - despesa'!C31</f>
        <v>8520010</v>
      </c>
    </row>
    <row r="14" spans="1:7" ht="12.75">
      <c r="A14" s="1" t="s">
        <v>49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</row>
    <row r="15" spans="1:7" ht="12.75">
      <c r="A15" s="1" t="s">
        <v>50</v>
      </c>
      <c r="B15" s="13">
        <f>'2009 - despesa'!D26</f>
        <v>20300</v>
      </c>
      <c r="C15" s="13">
        <f>B15+'2009 - despesa'!D27</f>
        <v>39150</v>
      </c>
      <c r="D15" s="13">
        <f>C15+'2009 - despesa'!D28</f>
        <v>56650</v>
      </c>
      <c r="E15" s="13">
        <f>D15+'2009 - despesa'!D29</f>
        <v>72850</v>
      </c>
      <c r="F15" s="13">
        <f>E15+'2009 - despesa'!D30</f>
        <v>87450</v>
      </c>
      <c r="G15" s="13">
        <f>F15+'2009 - despesa'!D31</f>
        <v>100000</v>
      </c>
    </row>
    <row r="16" spans="1:7" ht="12.75">
      <c r="A16" s="5" t="s">
        <v>51</v>
      </c>
      <c r="B16" s="14">
        <f aca="true" t="shared" si="1" ref="B16:G16">B12+B13-B14-B15</f>
        <v>4940000</v>
      </c>
      <c r="C16" s="14">
        <f t="shared" si="1"/>
        <v>13990000</v>
      </c>
      <c r="D16" s="14">
        <f t="shared" si="1"/>
        <v>24537600</v>
      </c>
      <c r="E16" s="14">
        <f t="shared" si="1"/>
        <v>35137600</v>
      </c>
      <c r="F16" s="14">
        <f t="shared" si="1"/>
        <v>44597600</v>
      </c>
      <c r="G16" s="14">
        <f t="shared" si="1"/>
        <v>53736430</v>
      </c>
    </row>
    <row r="17" spans="1:7" ht="12.75">
      <c r="A17" s="1"/>
      <c r="B17" s="13"/>
      <c r="C17" s="13"/>
      <c r="D17" s="13"/>
      <c r="E17" s="13"/>
      <c r="F17" s="13"/>
      <c r="G17" s="13"/>
    </row>
    <row r="18" spans="1:7" ht="12.75">
      <c r="A18" s="5" t="s">
        <v>52</v>
      </c>
      <c r="B18" s="14">
        <f aca="true" t="shared" si="2" ref="B18:G18">B10-B16</f>
        <v>3059730</v>
      </c>
      <c r="C18" s="14">
        <f t="shared" si="2"/>
        <v>1802830</v>
      </c>
      <c r="D18" s="14">
        <f t="shared" si="2"/>
        <v>286130</v>
      </c>
      <c r="E18" s="14">
        <f t="shared" si="2"/>
        <v>-45330</v>
      </c>
      <c r="F18" s="14">
        <f t="shared" si="2"/>
        <v>-792000</v>
      </c>
      <c r="G18" s="14">
        <f t="shared" si="2"/>
        <v>114470</v>
      </c>
    </row>
    <row r="23" spans="1:7" ht="12.75">
      <c r="A23" s="30" t="s">
        <v>62</v>
      </c>
      <c r="B23" s="30"/>
      <c r="C23" s="30" t="s">
        <v>76</v>
      </c>
      <c r="D23" s="30"/>
      <c r="E23" s="30" t="s">
        <v>69</v>
      </c>
      <c r="F23" s="30"/>
      <c r="G23" s="30"/>
    </row>
    <row r="24" spans="1:7" ht="12.75">
      <c r="A24" s="31" t="s">
        <v>63</v>
      </c>
      <c r="B24" s="31"/>
      <c r="C24" s="31" t="s">
        <v>77</v>
      </c>
      <c r="D24" s="31"/>
      <c r="E24" s="31" t="s">
        <v>70</v>
      </c>
      <c r="F24" s="31"/>
      <c r="G24" s="31"/>
    </row>
  </sheetData>
  <mergeCells count="8">
    <mergeCell ref="A1:G1"/>
    <mergeCell ref="A2:G2"/>
    <mergeCell ref="A23:B23"/>
    <mergeCell ref="A24:B24"/>
    <mergeCell ref="C23:D23"/>
    <mergeCell ref="C24:D24"/>
    <mergeCell ref="E23:G23"/>
    <mergeCell ref="E24:G24"/>
  </mergeCells>
  <printOptions/>
  <pageMargins left="1.1811023622047245" right="0.5905511811023623" top="1.7716535433070868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c-metas</dc:creator>
  <cp:keywords/>
  <dc:description/>
  <cp:lastModifiedBy>t-gambati</cp:lastModifiedBy>
  <cp:lastPrinted>2009-02-25T12:56:12Z</cp:lastPrinted>
  <dcterms:created xsi:type="dcterms:W3CDTF">2006-02-01T14:31:12Z</dcterms:created>
  <dcterms:modified xsi:type="dcterms:W3CDTF">2009-02-25T12:56:15Z</dcterms:modified>
  <cp:category/>
  <cp:version/>
  <cp:contentType/>
  <cp:contentStatus/>
</cp:coreProperties>
</file>